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Team-Versicherungspflicht_KantoneRentner\3_Arbeit\Vollzugsaufgaben\900_Website\Homepage\Berechnungen_PV\Schnellrechner\"/>
    </mc:Choice>
  </mc:AlternateContent>
  <xr:revisionPtr revIDLastSave="0" documentId="13_ncr:1_{70B3E0B9-53E3-4ED1-911D-E422A2554E80}" xr6:coauthVersionLast="47" xr6:coauthVersionMax="47" xr10:uidLastSave="{00000000-0000-0000-0000-000000000000}"/>
  <bookViews>
    <workbookView xWindow="780" yWindow="780" windowWidth="21600" windowHeight="11385" activeTab="1" xr2:uid="{1FE290C7-E517-4520-9E84-7D113160C3F9}"/>
  </bookViews>
  <sheets>
    <sheet name="Italiano" sheetId="3" r:id="rId1"/>
    <sheet name="Deutsch"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I15" i="3"/>
  <c r="H15" i="3"/>
  <c r="G14" i="3"/>
  <c r="A12" i="3"/>
  <c r="C9" i="3"/>
  <c r="C8" i="3"/>
  <c r="C7" i="3"/>
  <c r="B15" i="3" s="1"/>
  <c r="C6" i="3"/>
  <c r="B14" i="3" s="1"/>
  <c r="B16" i="3" s="1"/>
  <c r="B17" i="3" l="1"/>
  <c r="C6" i="1"/>
  <c r="B14" i="1" s="1"/>
  <c r="B16" i="1" s="1"/>
  <c r="C7" i="1"/>
  <c r="C8" i="1"/>
  <c r="C9" i="1"/>
  <c r="A12" i="1"/>
  <c r="B15" i="1" l="1"/>
  <c r="B17" i="1" s="1"/>
</calcChain>
</file>

<file path=xl/sharedStrings.xml><?xml version="1.0" encoding="utf-8"?>
<sst xmlns="http://schemas.openxmlformats.org/spreadsheetml/2006/main" count="98" uniqueCount="67">
  <si>
    <t>Zypern</t>
  </si>
  <si>
    <t>Vereinigtes Königreich</t>
  </si>
  <si>
    <t>Ungarn</t>
  </si>
  <si>
    <t>Tschechische Republik</t>
  </si>
  <si>
    <t>Spanien</t>
  </si>
  <si>
    <t>Slowenien</t>
  </si>
  <si>
    <t>Slowakei</t>
  </si>
  <si>
    <t>Schweden</t>
  </si>
  <si>
    <t>Rumänien</t>
  </si>
  <si>
    <t>Portugal</t>
  </si>
  <si>
    <t>Polen</t>
  </si>
  <si>
    <t>Österreich</t>
  </si>
  <si>
    <t>Norwegen</t>
  </si>
  <si>
    <t>Niederlande</t>
  </si>
  <si>
    <t>Malta</t>
  </si>
  <si>
    <t>Luxemburg</t>
  </si>
  <si>
    <t>Litauen</t>
  </si>
  <si>
    <t>Lettland</t>
  </si>
  <si>
    <t>Die oben aufgeführte Berechnung ist keine Garantie ob und wieviel Prämienverbilligung gesprochen werden kann. Es handelt sich lediglich um einen Richtwert. Um eine genaue Berechnung zu erhalten, reichen Sie bitte Ihr Gesuch bei der Gemeinsamen Einrichtung KVG ein:
pv@kvg.org</t>
  </si>
  <si>
    <t>Kroatien</t>
  </si>
  <si>
    <t>Italien</t>
  </si>
  <si>
    <t>Max. Prämienverbilligung/Jahr</t>
  </si>
  <si>
    <t>Island</t>
  </si>
  <si>
    <t>- Max. Prämienbelastung (6%)</t>
  </si>
  <si>
    <t>Irland</t>
  </si>
  <si>
    <t>Durchschnittsprämie(n)</t>
  </si>
  <si>
    <t>Griechenland</t>
  </si>
  <si>
    <t>Massgebendes Einkommen</t>
  </si>
  <si>
    <t>Frankreich</t>
  </si>
  <si>
    <t>Finnland</t>
  </si>
  <si>
    <t>Estland</t>
  </si>
  <si>
    <t>Vermögen</t>
  </si>
  <si>
    <t>Deutschland</t>
  </si>
  <si>
    <t>Renteneinkommen pro Jahr</t>
  </si>
  <si>
    <t>Dänemark</t>
  </si>
  <si>
    <t>Anzahl Kinder</t>
  </si>
  <si>
    <t>Bulgarien</t>
  </si>
  <si>
    <t>Anzahl Jugendliche</t>
  </si>
  <si>
    <t>Belgien</t>
  </si>
  <si>
    <t>Anzahl Erwachsene</t>
  </si>
  <si>
    <t>Land</t>
  </si>
  <si>
    <t>Prämie für Kinder</t>
  </si>
  <si>
    <t>Prämie für junge Erwachsene</t>
  </si>
  <si>
    <t>Prämie für Erwachsene  </t>
  </si>
  <si>
    <t>Durchschnittsprämien</t>
  </si>
  <si>
    <t>Preisniveauindizes in CHF (Referenzgrösse: Schweiz 100)</t>
  </si>
  <si>
    <t>Staat</t>
  </si>
  <si>
    <t>Stato</t>
  </si>
  <si>
    <t>Indici del livello dei prezzi in fr. (Valore di riferimento: Svizzera 100)</t>
  </si>
  <si>
    <t>premi medi</t>
  </si>
  <si>
    <t>Premio per adulti</t>
  </si>
  <si>
    <t>Premio per giovani adulti</t>
  </si>
  <si>
    <t>Premio per bambini</t>
  </si>
  <si>
    <t>Numero di adutli</t>
  </si>
  <si>
    <t>Numero di giovani adulti</t>
  </si>
  <si>
    <t>Numero di bambini</t>
  </si>
  <si>
    <t>reddito totale per anno</t>
  </si>
  <si>
    <t>patrimonio totale</t>
  </si>
  <si>
    <t>Conversione del reddito del potere d'acquisti</t>
  </si>
  <si>
    <t>Premio medio annuale</t>
  </si>
  <si>
    <t>- addebito massimo dei premi (6%)</t>
  </si>
  <si>
    <t>Riduzione dei premi al massimo</t>
  </si>
  <si>
    <t>Per i calcoli con il calcolatore di riduzione dei premi, non ci assumiamo alcuna responsabilità. Non è possibile ottenere alcun diritto a un pagamento effettivo di una riduzione dei premi. È solo una linea guida, per un calcolo accurato, inviare la domanda all’Istituzione comune LAMal.
pv@kvg.org</t>
  </si>
  <si>
    <t>Prämienverbilligung 2025 - Schnellrechner</t>
  </si>
  <si>
    <t>Riduzione dei premi 2025 - calculatore</t>
  </si>
  <si>
    <t>s</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</si>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</sst>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0"/>
      <color rgb="FF454545"/>
      <name val="Arial"/>
      <family val="2"/>
    </font>
    <font>
      <sz val="10"/>
      <color theme="1"/>
      <name val="Arial"/>
      <family val="2"/>
    </font>
    <font>
      <b/>
      <sz val="10"/>
      <color theme="1"/>
      <name val="Arial"/>
      <family val="2"/>
    </font>
    <font>
      <sz val="10"/>
      <color rgb="FFFF0000"/>
      <name val="Arial"/>
      <family val="2"/>
    </font>
    <font>
      <sz val="10"/>
      <color theme="0"/>
      <name val="Arial"/>
      <family val="2"/>
    </font>
    <font>
      <b/>
      <sz val="15"/>
      <color theme="1"/>
      <name val="Aptos Narrow"/>
      <family val="2"/>
      <scheme val="minor"/>
    </font>
    <font>
      <sz val="11"/>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24">
    <xf numFmtId="0" fontId="0" fillId="0" borderId="0" xfId="0"/>
    <xf numFmtId="1" fontId="0" fillId="0" borderId="0" xfId="0" applyNumberFormat="1"/>
    <xf numFmtId="1" fontId="1" fillId="0" borderId="1" xfId="0" applyNumberFormat="1" applyFont="1" applyBorder="1" applyAlignment="1">
      <alignment vertical="center" wrapText="1"/>
    </xf>
    <xf numFmtId="0" fontId="1" fillId="0" borderId="1" xfId="0" applyFont="1" applyBorder="1" applyAlignment="1">
      <alignment vertical="center" wrapText="1"/>
    </xf>
    <xf numFmtId="0" fontId="2" fillId="0" borderId="0" xfId="0" applyFont="1"/>
    <xf numFmtId="2" fontId="3" fillId="2" borderId="2" xfId="0" applyNumberFormat="1" applyFont="1" applyFill="1" applyBorder="1"/>
    <xf numFmtId="2" fontId="2" fillId="2" borderId="0" xfId="0" applyNumberFormat="1" applyFont="1" applyFill="1"/>
    <xf numFmtId="0" fontId="2" fillId="0" borderId="0" xfId="0" quotePrefix="1" applyFont="1"/>
    <xf numFmtId="0" fontId="2" fillId="3" borderId="1" xfId="0" applyFont="1" applyFill="1" applyBorder="1" applyProtection="1">
      <protection locked="0"/>
    </xf>
    <xf numFmtId="0" fontId="5" fillId="0" borderId="0" xfId="0" applyFont="1"/>
    <xf numFmtId="0" fontId="1" fillId="0" borderId="1" xfId="0" applyFont="1" applyBorder="1" applyAlignment="1">
      <alignment vertical="top" wrapText="1"/>
    </xf>
    <xf numFmtId="0" fontId="6" fillId="0" borderId="0" xfId="0" applyFont="1"/>
    <xf numFmtId="0" fontId="7" fillId="0" borderId="0" xfId="0" applyFont="1"/>
    <xf numFmtId="0" fontId="0" fillId="0" borderId="1" xfId="0" applyBorder="1"/>
    <xf numFmtId="0" fontId="2" fillId="0" borderId="0" xfId="0" applyFont="1" applyAlignment="1">
      <alignment vertical="top" wrapText="1"/>
    </xf>
    <xf numFmtId="4" fontId="2" fillId="2" borderId="0" xfId="0" applyNumberFormat="1" applyFont="1" applyFill="1"/>
    <xf numFmtId="4" fontId="3" fillId="2" borderId="2" xfId="0" applyNumberFormat="1" applyFont="1" applyFill="1" applyBorder="1"/>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2" fillId="0" borderId="1" xfId="0" applyFont="1" applyBorder="1" applyAlignment="1">
      <alignment horizontal="center"/>
    </xf>
    <xf numFmtId="0" fontId="4"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3"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Team-Versicherungspflicht_KantoneRentner\3_Arbeit\Vollzugsaufgaben\900_Website\Homepage\Berechnungen_PV\Schnellrechner\2024_en_fast-calculator_de_fr_it%20TEST(18).xlsx" TargetMode="External"/><Relationship Id="rId1" Type="http://schemas.openxmlformats.org/officeDocument/2006/relationships/externalLinkPath" Target="2024_en_fast-calculator_de_fr_it%20TEST(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taliano"/>
      <sheetName val="Français"/>
      <sheetName val="Deutsch"/>
    </sheetNames>
    <sheetDataSet>
      <sheetData sheetId="0"/>
      <sheetData sheetId="1"/>
      <sheetData sheetId="2">
        <row r="6">
          <cell r="E6"/>
          <cell r="F6"/>
          <cell r="G6"/>
          <cell r="H6"/>
          <cell r="I6"/>
        </row>
        <row r="7">
          <cell r="E7" t="str">
            <v>Belgien</v>
          </cell>
          <cell r="F7">
            <v>66</v>
          </cell>
          <cell r="G7">
            <v>425</v>
          </cell>
          <cell r="H7">
            <v>406</v>
          </cell>
          <cell r="I7">
            <v>102</v>
          </cell>
        </row>
        <row r="8">
          <cell r="E8" t="str">
            <v>Bulgarien</v>
          </cell>
          <cell r="F8">
            <v>34</v>
          </cell>
          <cell r="G8">
            <v>243</v>
          </cell>
          <cell r="H8">
            <v>196</v>
          </cell>
          <cell r="I8">
            <v>61</v>
          </cell>
        </row>
        <row r="9">
          <cell r="E9" t="str">
            <v>Dänemark</v>
          </cell>
          <cell r="F9">
            <v>82</v>
          </cell>
          <cell r="G9">
            <v>330</v>
          </cell>
          <cell r="H9">
            <v>294</v>
          </cell>
          <cell r="I9">
            <v>135</v>
          </cell>
        </row>
        <row r="10">
          <cell r="E10" t="str">
            <v>Deutschland</v>
          </cell>
          <cell r="F10">
            <v>63</v>
          </cell>
          <cell r="G10">
            <v>267</v>
          </cell>
          <cell r="H10">
            <v>193</v>
          </cell>
          <cell r="I10">
            <v>94</v>
          </cell>
        </row>
        <row r="11">
          <cell r="E11" t="str">
            <v>Estland</v>
          </cell>
          <cell r="F11">
            <v>56</v>
          </cell>
          <cell r="G11">
            <v>219</v>
          </cell>
          <cell r="H11">
            <v>198</v>
          </cell>
          <cell r="I11">
            <v>73</v>
          </cell>
        </row>
        <row r="12">
          <cell r="E12" t="str">
            <v>Finnland</v>
          </cell>
          <cell r="F12">
            <v>72</v>
          </cell>
          <cell r="G12">
            <v>378</v>
          </cell>
          <cell r="H12">
            <v>316</v>
          </cell>
          <cell r="I12">
            <v>161</v>
          </cell>
        </row>
        <row r="13">
          <cell r="E13" t="str">
            <v>Frankreich</v>
          </cell>
          <cell r="F13">
            <v>63</v>
          </cell>
          <cell r="G13">
            <v>234</v>
          </cell>
          <cell r="H13">
            <v>203</v>
          </cell>
          <cell r="I13">
            <v>57</v>
          </cell>
        </row>
        <row r="14">
          <cell r="E14" t="str">
            <v>Griechenland</v>
          </cell>
          <cell r="F14">
            <v>50</v>
          </cell>
          <cell r="G14">
            <v>238</v>
          </cell>
          <cell r="H14">
            <v>181</v>
          </cell>
          <cell r="I14">
            <v>76</v>
          </cell>
        </row>
        <row r="15">
          <cell r="E15" t="str">
            <v>Irland</v>
          </cell>
          <cell r="F15">
            <v>81</v>
          </cell>
          <cell r="G15">
            <v>422</v>
          </cell>
          <cell r="H15">
            <v>352</v>
          </cell>
          <cell r="I15">
            <v>149</v>
          </cell>
        </row>
        <row r="16">
          <cell r="E16" t="str">
            <v>Island</v>
          </cell>
          <cell r="F16">
            <v>90</v>
          </cell>
          <cell r="G16">
            <v>325</v>
          </cell>
          <cell r="H16">
            <v>373</v>
          </cell>
          <cell r="I16">
            <v>112</v>
          </cell>
        </row>
        <row r="17">
          <cell r="E17" t="str">
            <v>Italien</v>
          </cell>
          <cell r="F17">
            <v>57</v>
          </cell>
          <cell r="G17">
            <v>359</v>
          </cell>
          <cell r="H17">
            <v>309</v>
          </cell>
          <cell r="I17">
            <v>93</v>
          </cell>
        </row>
        <row r="18">
          <cell r="E18" t="str">
            <v>Kroatien</v>
          </cell>
          <cell r="F18">
            <v>44</v>
          </cell>
          <cell r="G18">
            <v>198</v>
          </cell>
          <cell r="H18">
            <v>213</v>
          </cell>
          <cell r="I18">
            <v>54</v>
          </cell>
        </row>
        <row r="19">
          <cell r="E19" t="str">
            <v>Lettland</v>
          </cell>
          <cell r="F19">
            <v>50</v>
          </cell>
          <cell r="G19">
            <v>200</v>
          </cell>
          <cell r="H19">
            <v>187</v>
          </cell>
          <cell r="I19">
            <v>38</v>
          </cell>
        </row>
        <row r="20">
          <cell r="E20" t="str">
            <v>Litauen</v>
          </cell>
          <cell r="F20">
            <v>47</v>
          </cell>
          <cell r="G20">
            <v>177</v>
          </cell>
          <cell r="H20">
            <v>178</v>
          </cell>
          <cell r="I20">
            <v>71</v>
          </cell>
        </row>
        <row r="21">
          <cell r="E21" t="str">
            <v>Luxemburg</v>
          </cell>
          <cell r="F21">
            <v>77</v>
          </cell>
          <cell r="G21">
            <v>393</v>
          </cell>
          <cell r="H21">
            <v>290</v>
          </cell>
          <cell r="I21">
            <v>124</v>
          </cell>
        </row>
        <row r="22">
          <cell r="E22" t="str">
            <v>Malta</v>
          </cell>
          <cell r="F22">
            <v>51</v>
          </cell>
          <cell r="G22">
            <v>250</v>
          </cell>
          <cell r="H22">
            <v>190</v>
          </cell>
          <cell r="I22">
            <v>79</v>
          </cell>
        </row>
        <row r="23">
          <cell r="E23" t="str">
            <v>Niederlande</v>
          </cell>
          <cell r="F23">
            <v>68</v>
          </cell>
          <cell r="G23">
            <v>434</v>
          </cell>
          <cell r="H23">
            <v>360</v>
          </cell>
          <cell r="I23">
            <v>113</v>
          </cell>
        </row>
        <row r="24">
          <cell r="E24" t="str">
            <v>Norwegen</v>
          </cell>
          <cell r="F24">
            <v>72</v>
          </cell>
          <cell r="G24">
            <v>346</v>
          </cell>
          <cell r="H24">
            <v>275</v>
          </cell>
          <cell r="I24">
            <v>107</v>
          </cell>
        </row>
        <row r="25">
          <cell r="E25" t="str">
            <v>Österreich</v>
          </cell>
          <cell r="F25">
            <v>64</v>
          </cell>
          <cell r="G25">
            <v>449</v>
          </cell>
          <cell r="H25">
            <v>339</v>
          </cell>
          <cell r="I25">
            <v>127</v>
          </cell>
        </row>
        <row r="26">
          <cell r="E26" t="str">
            <v>Polen</v>
          </cell>
          <cell r="F26">
            <v>38</v>
          </cell>
          <cell r="G26">
            <v>146</v>
          </cell>
          <cell r="H26">
            <v>129</v>
          </cell>
          <cell r="I26">
            <v>46</v>
          </cell>
        </row>
        <row r="27">
          <cell r="E27" t="str">
            <v>Portugal</v>
          </cell>
          <cell r="F27">
            <v>50</v>
          </cell>
          <cell r="G27">
            <v>313</v>
          </cell>
          <cell r="H27">
            <v>268</v>
          </cell>
          <cell r="I27">
            <v>105</v>
          </cell>
        </row>
        <row r="28">
          <cell r="E28" t="str">
            <v>Rumänien</v>
          </cell>
          <cell r="F28">
            <v>35</v>
          </cell>
          <cell r="G28">
            <v>184</v>
          </cell>
          <cell r="H28">
            <v>163</v>
          </cell>
          <cell r="I28">
            <v>46</v>
          </cell>
        </row>
        <row r="29">
          <cell r="E29" t="str">
            <v>Schweden</v>
          </cell>
          <cell r="F29">
            <v>65</v>
          </cell>
          <cell r="G29">
            <v>404</v>
          </cell>
          <cell r="H29">
            <v>315</v>
          </cell>
          <cell r="I29">
            <v>133</v>
          </cell>
        </row>
        <row r="30">
          <cell r="E30" t="str">
            <v>Slowakei</v>
          </cell>
          <cell r="F30">
            <v>51</v>
          </cell>
          <cell r="G30">
            <v>143</v>
          </cell>
          <cell r="H30">
            <v>113</v>
          </cell>
          <cell r="I30">
            <v>38</v>
          </cell>
        </row>
        <row r="31">
          <cell r="E31" t="str">
            <v>Slowenien</v>
          </cell>
          <cell r="F31">
            <v>52</v>
          </cell>
          <cell r="G31">
            <v>241</v>
          </cell>
          <cell r="H31">
            <v>136</v>
          </cell>
          <cell r="I31">
            <v>54</v>
          </cell>
        </row>
        <row r="32">
          <cell r="E32" t="str">
            <v>Spanien</v>
          </cell>
          <cell r="F32">
            <v>53</v>
          </cell>
          <cell r="G32">
            <v>374</v>
          </cell>
          <cell r="H32">
            <v>302</v>
          </cell>
          <cell r="I32">
            <v>120</v>
          </cell>
        </row>
        <row r="33">
          <cell r="E33" t="str">
            <v>Tschechische Republik</v>
          </cell>
          <cell r="F33">
            <v>51</v>
          </cell>
          <cell r="G33">
            <v>216</v>
          </cell>
          <cell r="H33">
            <v>169</v>
          </cell>
          <cell r="I33">
            <v>60</v>
          </cell>
        </row>
        <row r="34">
          <cell r="E34" t="str">
            <v>Ungarn</v>
          </cell>
          <cell r="F34">
            <v>44</v>
          </cell>
          <cell r="G34">
            <v>251</v>
          </cell>
          <cell r="H34">
            <v>200</v>
          </cell>
          <cell r="I34">
            <v>66</v>
          </cell>
        </row>
        <row r="35">
          <cell r="E35" t="str">
            <v>Vereinigtes Königreich</v>
          </cell>
          <cell r="F35">
            <v>74</v>
          </cell>
          <cell r="G35">
            <v>377</v>
          </cell>
          <cell r="H35">
            <v>310</v>
          </cell>
          <cell r="I35">
            <v>110</v>
          </cell>
        </row>
        <row r="36">
          <cell r="E36" t="str">
            <v>Zypern</v>
          </cell>
          <cell r="F36">
            <v>52</v>
          </cell>
          <cell r="G36">
            <v>209</v>
          </cell>
          <cell r="H36">
            <v>187</v>
          </cell>
          <cell r="I36">
            <v>52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D444-B9A2-474C-B3E3-7CBFB6D8FF42}">
  <dimension ref="A1:J37"/>
  <sheetViews>
    <sheetView zoomScale="115" zoomScaleNormal="115" workbookViewId="0"/>
  </sheetViews>
  <sheetFormatPr baseColWidth="10" defaultRowHeight="15" x14ac:dyDescent="0.25"/>
  <cols>
    <col min="1" max="1" width="30.5703125"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10" ht="42" customHeight="1" x14ac:dyDescent="0.3">
      <c r="A1" s="11" t="s">
        <v>64</v>
      </c>
    </row>
    <row r="4" spans="1:10" ht="15" customHeight="1" x14ac:dyDescent="0.25">
      <c r="E4" s="17" t="s">
        <v>47</v>
      </c>
      <c r="F4" s="18" t="s">
        <v>48</v>
      </c>
      <c r="G4" s="19" t="s">
        <v>49</v>
      </c>
      <c r="H4" s="19"/>
      <c r="I4" s="19"/>
    </row>
    <row r="5" spans="1:10" ht="25.5" x14ac:dyDescent="0.25">
      <c r="A5" s="4"/>
      <c r="B5" s="4"/>
      <c r="C5" s="4"/>
      <c r="D5" s="4"/>
      <c r="E5" s="17"/>
      <c r="F5" s="18"/>
      <c r="G5" s="3" t="s">
        <v>50</v>
      </c>
      <c r="H5" s="3" t="s">
        <v>51</v>
      </c>
      <c r="I5" s="3" t="s">
        <v>52</v>
      </c>
      <c r="J5" s="12"/>
    </row>
    <row r="6" spans="1:10" x14ac:dyDescent="0.25">
      <c r="A6" s="4" t="s">
        <v>47</v>
      </c>
      <c r="B6" s="8" t="s">
        <v>65</v>
      </c>
      <c r="C6" s="9">
        <f>VLOOKUP(B6,[1]Deutsch!E6:I36,2)</f>
        <v>35</v>
      </c>
      <c r="D6" s="4"/>
      <c r="E6" s="13"/>
      <c r="F6" s="13"/>
      <c r="G6" s="13"/>
      <c r="H6" s="13"/>
      <c r="I6" s="13"/>
      <c r="J6" s="12"/>
    </row>
    <row r="7" spans="1:10" x14ac:dyDescent="0.25">
      <c r="A7" s="4" t="s">
        <v>53</v>
      </c>
      <c r="B7" s="8">
        <v>1</v>
      </c>
      <c r="C7" s="9">
        <f>VLOOKUP(B6,[1]Deutsch!$E$7:$I$36,3)*B7</f>
        <v>184</v>
      </c>
      <c r="D7" s="4"/>
      <c r="E7" s="3" t="s">
        <v>11</v>
      </c>
      <c r="F7" s="2">
        <v>64</v>
      </c>
      <c r="G7" s="2">
        <v>449</v>
      </c>
      <c r="H7" s="2">
        <v>339</v>
      </c>
      <c r="I7" s="2">
        <v>127</v>
      </c>
      <c r="J7" s="12"/>
    </row>
    <row r="8" spans="1:10" x14ac:dyDescent="0.25">
      <c r="A8" s="4" t="s">
        <v>54</v>
      </c>
      <c r="B8" s="8"/>
      <c r="C8" s="9">
        <f>VLOOKUP(B6,[1]Deutsch!$E$7:$I$36,4)*B8</f>
        <v>0</v>
      </c>
      <c r="D8" s="4"/>
      <c r="E8" s="3" t="s">
        <v>38</v>
      </c>
      <c r="F8" s="2">
        <v>66</v>
      </c>
      <c r="G8" s="2">
        <v>425</v>
      </c>
      <c r="H8" s="2">
        <v>406</v>
      </c>
      <c r="I8" s="2">
        <v>102</v>
      </c>
      <c r="J8" s="12"/>
    </row>
    <row r="9" spans="1:10" x14ac:dyDescent="0.25">
      <c r="A9" s="4" t="s">
        <v>55</v>
      </c>
      <c r="B9" s="8"/>
      <c r="C9" s="9">
        <f>VLOOKUP(B6,[1]Deutsch!$E$7:$I$36,5)*B9</f>
        <v>0</v>
      </c>
      <c r="D9" s="4"/>
      <c r="E9" s="3" t="s">
        <v>36</v>
      </c>
      <c r="F9" s="2">
        <v>34</v>
      </c>
      <c r="G9" s="2">
        <v>243</v>
      </c>
      <c r="H9" s="2">
        <v>196</v>
      </c>
      <c r="I9" s="2">
        <v>61</v>
      </c>
      <c r="J9" s="12"/>
    </row>
    <row r="10" spans="1:10" x14ac:dyDescent="0.25">
      <c r="A10" s="4" t="s">
        <v>56</v>
      </c>
      <c r="B10" s="8">
        <v>21600</v>
      </c>
      <c r="C10" s="4"/>
      <c r="D10" s="4"/>
      <c r="E10" s="3" t="s">
        <v>0</v>
      </c>
      <c r="F10" s="2">
        <v>52</v>
      </c>
      <c r="G10" s="2">
        <v>209</v>
      </c>
      <c r="H10" s="2">
        <v>187</v>
      </c>
      <c r="I10" s="2">
        <v>52</v>
      </c>
      <c r="J10" s="12"/>
    </row>
    <row r="11" spans="1:10" x14ac:dyDescent="0.25">
      <c r="A11" s="4" t="s">
        <v>57</v>
      </c>
      <c r="B11" s="8"/>
      <c r="C11" s="4"/>
      <c r="D11" s="4"/>
      <c r="E11" s="3" t="s">
        <v>19</v>
      </c>
      <c r="F11" s="2">
        <v>44</v>
      </c>
      <c r="G11" s="2">
        <v>198</v>
      </c>
      <c r="H11" s="2">
        <v>213</v>
      </c>
      <c r="I11" s="2">
        <v>54</v>
      </c>
      <c r="J11" s="12"/>
    </row>
    <row r="12" spans="1:10" x14ac:dyDescent="0.25">
      <c r="A12" s="20" t="str">
        <f>IF(B11&gt;=100000,"Il capitale supera CHF 100‘000. Pertanto non vi è alcun diritto alla riduzione dei premi.","")</f>
        <v/>
      </c>
      <c r="B12" s="20"/>
      <c r="C12" s="20"/>
      <c r="D12" s="20"/>
      <c r="E12" s="3" t="s">
        <v>34</v>
      </c>
      <c r="F12" s="2">
        <v>82</v>
      </c>
      <c r="G12" s="2">
        <v>330</v>
      </c>
      <c r="H12" s="2">
        <v>294</v>
      </c>
      <c r="I12" s="2">
        <v>135</v>
      </c>
      <c r="J12" s="12"/>
    </row>
    <row r="13" spans="1:10" x14ac:dyDescent="0.25">
      <c r="A13" s="20"/>
      <c r="B13" s="20"/>
      <c r="C13" s="20"/>
      <c r="D13" s="20"/>
      <c r="E13" s="3" t="s">
        <v>30</v>
      </c>
      <c r="F13" s="2">
        <v>56</v>
      </c>
      <c r="G13" s="2">
        <v>219</v>
      </c>
      <c r="H13" s="2">
        <v>198</v>
      </c>
      <c r="I13" s="2">
        <v>73</v>
      </c>
      <c r="J13" s="12"/>
    </row>
    <row r="14" spans="1:10" ht="25.5" x14ac:dyDescent="0.25">
      <c r="A14" s="14" t="s">
        <v>58</v>
      </c>
      <c r="B14" s="15">
        <f>B10/C6*100</f>
        <v>61714.28571428571</v>
      </c>
      <c r="C14" s="4"/>
      <c r="D14" s="4"/>
      <c r="E14" s="3" t="s">
        <v>29</v>
      </c>
      <c r="F14" s="2">
        <v>72</v>
      </c>
      <c r="G14" s="2">
        <f>[1]Deutsch!G12</f>
        <v>378</v>
      </c>
      <c r="H14" s="2">
        <v>316</v>
      </c>
      <c r="I14" s="2">
        <v>161</v>
      </c>
      <c r="J14" s="12"/>
    </row>
    <row r="15" spans="1:10" x14ac:dyDescent="0.25">
      <c r="A15" s="4" t="s">
        <v>59</v>
      </c>
      <c r="B15" s="15">
        <f>SUM(C7:C9)*12</f>
        <v>2208</v>
      </c>
      <c r="C15" s="4"/>
      <c r="D15" s="4"/>
      <c r="E15" s="3" t="s">
        <v>28</v>
      </c>
      <c r="F15" s="2">
        <v>63</v>
      </c>
      <c r="G15" s="2">
        <v>234</v>
      </c>
      <c r="H15" s="2">
        <f>[1]Deutsch!H13</f>
        <v>203</v>
      </c>
      <c r="I15" s="2">
        <f>[1]Deutsch!I13</f>
        <v>57</v>
      </c>
      <c r="J15" s="12"/>
    </row>
    <row r="16" spans="1:10" x14ac:dyDescent="0.25">
      <c r="A16" s="7" t="s">
        <v>60</v>
      </c>
      <c r="B16" s="15">
        <f>B14*0.06</f>
        <v>3702.8571428571427</v>
      </c>
      <c r="C16" s="4"/>
      <c r="D16" s="4"/>
      <c r="E16" s="3" t="s">
        <v>32</v>
      </c>
      <c r="F16" s="2">
        <f>[1]Deutsch!F10</f>
        <v>63</v>
      </c>
      <c r="G16" s="2">
        <v>279</v>
      </c>
      <c r="H16" s="2">
        <v>193</v>
      </c>
      <c r="I16" s="2">
        <v>94</v>
      </c>
      <c r="J16" s="12"/>
    </row>
    <row r="17" spans="1:10" ht="15.75" thickBot="1" x14ac:dyDescent="0.3">
      <c r="A17" s="4" t="s">
        <v>61</v>
      </c>
      <c r="B17" s="16">
        <f>IF(B11&gt;=100000,0,IF(B15&gt;B14*0.06,B15-B14*0.06,0))</f>
        <v>0</v>
      </c>
      <c r="C17" s="4"/>
      <c r="D17" s="4"/>
      <c r="E17" s="3" t="s">
        <v>26</v>
      </c>
      <c r="F17" s="2">
        <v>50</v>
      </c>
      <c r="G17" s="2">
        <v>238</v>
      </c>
      <c r="H17" s="2">
        <v>203</v>
      </c>
      <c r="I17" s="2">
        <v>57</v>
      </c>
      <c r="J17" s="12"/>
    </row>
    <row r="18" spans="1:10" x14ac:dyDescent="0.25">
      <c r="A18" s="4"/>
      <c r="B18" s="4"/>
      <c r="C18" s="4"/>
      <c r="D18" s="4"/>
      <c r="E18" s="3" t="s">
        <v>24</v>
      </c>
      <c r="F18" s="2">
        <v>81</v>
      </c>
      <c r="G18" s="2">
        <v>422</v>
      </c>
      <c r="H18" s="2">
        <v>352</v>
      </c>
      <c r="I18" s="2">
        <v>149</v>
      </c>
      <c r="J18" s="12"/>
    </row>
    <row r="19" spans="1:10" x14ac:dyDescent="0.25">
      <c r="A19" s="21" t="s">
        <v>62</v>
      </c>
      <c r="B19" s="22"/>
      <c r="C19" s="22"/>
      <c r="D19" s="4"/>
      <c r="E19" s="3" t="s">
        <v>22</v>
      </c>
      <c r="F19" s="2">
        <v>90</v>
      </c>
      <c r="G19" s="2">
        <v>325</v>
      </c>
      <c r="H19" s="2">
        <v>373</v>
      </c>
      <c r="I19" s="2">
        <v>112</v>
      </c>
      <c r="J19" s="12"/>
    </row>
    <row r="20" spans="1:10" x14ac:dyDescent="0.25">
      <c r="A20" s="22"/>
      <c r="B20" s="22"/>
      <c r="C20" s="22"/>
      <c r="D20" s="4"/>
      <c r="E20" s="3" t="s">
        <v>20</v>
      </c>
      <c r="F20" s="2">
        <v>57</v>
      </c>
      <c r="G20" s="2">
        <v>359</v>
      </c>
      <c r="H20" s="2">
        <v>309</v>
      </c>
      <c r="I20" s="2">
        <v>93</v>
      </c>
      <c r="J20" s="12"/>
    </row>
    <row r="21" spans="1:10" x14ac:dyDescent="0.25">
      <c r="A21" s="22"/>
      <c r="B21" s="22"/>
      <c r="C21" s="22"/>
      <c r="D21" s="4"/>
      <c r="E21" s="3" t="s">
        <v>17</v>
      </c>
      <c r="F21" s="2">
        <v>50</v>
      </c>
      <c r="G21" s="2">
        <v>200</v>
      </c>
      <c r="H21" s="2">
        <v>187</v>
      </c>
      <c r="I21" s="2">
        <v>38</v>
      </c>
      <c r="J21" s="12"/>
    </row>
    <row r="22" spans="1:10" x14ac:dyDescent="0.25">
      <c r="A22" s="22"/>
      <c r="B22" s="22"/>
      <c r="C22" s="22"/>
      <c r="D22" s="4"/>
      <c r="E22" s="3" t="s">
        <v>16</v>
      </c>
      <c r="F22" s="2">
        <v>47</v>
      </c>
      <c r="G22" s="2">
        <v>177</v>
      </c>
      <c r="H22" s="2">
        <v>178</v>
      </c>
      <c r="I22" s="2">
        <v>38</v>
      </c>
      <c r="J22" s="12"/>
    </row>
    <row r="23" spans="1:10" x14ac:dyDescent="0.25">
      <c r="A23" s="22"/>
      <c r="B23" s="22"/>
      <c r="C23" s="22"/>
      <c r="D23" s="4"/>
      <c r="E23" s="3" t="s">
        <v>15</v>
      </c>
      <c r="F23" s="2">
        <v>77</v>
      </c>
      <c r="G23" s="2">
        <v>393</v>
      </c>
      <c r="H23" s="2">
        <v>290</v>
      </c>
      <c r="I23" s="2">
        <v>124</v>
      </c>
      <c r="J23" s="12"/>
    </row>
    <row r="24" spans="1:10" x14ac:dyDescent="0.25">
      <c r="A24" s="22"/>
      <c r="B24" s="22"/>
      <c r="C24" s="22"/>
      <c r="D24" s="4"/>
      <c r="E24" s="3" t="s">
        <v>14</v>
      </c>
      <c r="F24" s="2">
        <v>51</v>
      </c>
      <c r="G24" s="2">
        <v>250</v>
      </c>
      <c r="H24" s="2">
        <v>190</v>
      </c>
      <c r="I24" s="2">
        <v>79</v>
      </c>
      <c r="J24" s="12"/>
    </row>
    <row r="25" spans="1:10" x14ac:dyDescent="0.25">
      <c r="A25" s="22"/>
      <c r="B25" s="22"/>
      <c r="C25" s="22"/>
      <c r="D25" s="4"/>
      <c r="E25" s="3" t="s">
        <v>12</v>
      </c>
      <c r="F25" s="2">
        <v>72</v>
      </c>
      <c r="G25" s="2">
        <v>346</v>
      </c>
      <c r="H25" s="2">
        <v>275</v>
      </c>
      <c r="I25" s="2">
        <v>107</v>
      </c>
      <c r="J25" s="12"/>
    </row>
    <row r="26" spans="1:10" x14ac:dyDescent="0.25">
      <c r="A26" s="22"/>
      <c r="B26" s="22"/>
      <c r="C26" s="22"/>
      <c r="D26" s="4"/>
      <c r="E26" s="3" t="s">
        <v>13</v>
      </c>
      <c r="F26" s="2">
        <v>68</v>
      </c>
      <c r="G26" s="2">
        <v>434</v>
      </c>
      <c r="H26" s="2">
        <v>360</v>
      </c>
      <c r="I26" s="2">
        <v>113</v>
      </c>
      <c r="J26" s="12"/>
    </row>
    <row r="27" spans="1:10" x14ac:dyDescent="0.25">
      <c r="A27" s="22"/>
      <c r="B27" s="22"/>
      <c r="C27" s="22"/>
      <c r="D27" s="4"/>
      <c r="E27" s="3" t="s">
        <v>10</v>
      </c>
      <c r="F27" s="2">
        <v>38</v>
      </c>
      <c r="G27" s="2">
        <v>146</v>
      </c>
      <c r="H27" s="2">
        <v>129</v>
      </c>
      <c r="I27" s="2">
        <v>46</v>
      </c>
      <c r="J27" s="12"/>
    </row>
    <row r="28" spans="1:10" x14ac:dyDescent="0.25">
      <c r="A28" s="22"/>
      <c r="B28" s="22"/>
      <c r="C28" s="22"/>
      <c r="D28" s="4"/>
      <c r="E28" s="3" t="s">
        <v>9</v>
      </c>
      <c r="F28" s="2">
        <v>50</v>
      </c>
      <c r="G28" s="2">
        <v>313</v>
      </c>
      <c r="H28" s="2">
        <v>268</v>
      </c>
      <c r="I28" s="2">
        <v>105</v>
      </c>
      <c r="J28" s="12"/>
    </row>
    <row r="29" spans="1:10" ht="25.5" x14ac:dyDescent="0.25">
      <c r="A29" s="22"/>
      <c r="B29" s="22"/>
      <c r="C29" s="22"/>
      <c r="D29" s="4"/>
      <c r="E29" s="3" t="s">
        <v>1</v>
      </c>
      <c r="F29" s="2">
        <v>74</v>
      </c>
      <c r="G29" s="2">
        <v>377</v>
      </c>
      <c r="H29" s="2">
        <v>310</v>
      </c>
      <c r="I29" s="2">
        <v>110</v>
      </c>
      <c r="J29" s="12"/>
    </row>
    <row r="30" spans="1:10" ht="25.5" x14ac:dyDescent="0.25">
      <c r="A30" s="22"/>
      <c r="B30" s="22"/>
      <c r="C30" s="22"/>
      <c r="D30" s="4"/>
      <c r="E30" s="3" t="s">
        <v>3</v>
      </c>
      <c r="F30" s="2">
        <v>51</v>
      </c>
      <c r="G30" s="2">
        <v>216</v>
      </c>
      <c r="H30" s="2">
        <v>169</v>
      </c>
      <c r="I30" s="2">
        <v>60</v>
      </c>
      <c r="J30" s="12"/>
    </row>
    <row r="31" spans="1:10" x14ac:dyDescent="0.25">
      <c r="A31" s="22"/>
      <c r="B31" s="22"/>
      <c r="C31" s="22"/>
      <c r="D31" s="4"/>
      <c r="E31" s="3" t="s">
        <v>8</v>
      </c>
      <c r="F31" s="2">
        <v>35</v>
      </c>
      <c r="G31" s="2">
        <v>184</v>
      </c>
      <c r="H31" s="2">
        <v>163</v>
      </c>
      <c r="I31" s="2">
        <v>46</v>
      </c>
      <c r="J31" s="12"/>
    </row>
    <row r="32" spans="1:10" x14ac:dyDescent="0.25">
      <c r="A32" s="22"/>
      <c r="B32" s="22"/>
      <c r="C32" s="22"/>
      <c r="D32" s="4"/>
      <c r="E32" s="3" t="s">
        <v>6</v>
      </c>
      <c r="F32" s="2">
        <v>51</v>
      </c>
      <c r="G32" s="2">
        <v>143</v>
      </c>
      <c r="H32" s="2">
        <v>113</v>
      </c>
      <c r="I32" s="2">
        <v>38</v>
      </c>
      <c r="J32" s="12"/>
    </row>
    <row r="33" spans="1:10" x14ac:dyDescent="0.25">
      <c r="A33" s="22"/>
      <c r="B33" s="22"/>
      <c r="C33" s="22"/>
      <c r="D33" s="4"/>
      <c r="E33" s="3" t="s">
        <v>5</v>
      </c>
      <c r="F33" s="2">
        <v>52</v>
      </c>
      <c r="G33" s="2">
        <v>241</v>
      </c>
      <c r="H33" s="2">
        <v>136</v>
      </c>
      <c r="I33" s="2">
        <v>54</v>
      </c>
      <c r="J33" s="12"/>
    </row>
    <row r="34" spans="1:10" x14ac:dyDescent="0.25">
      <c r="E34" s="3" t="s">
        <v>4</v>
      </c>
      <c r="F34" s="2">
        <v>53</v>
      </c>
      <c r="G34" s="2">
        <v>374</v>
      </c>
      <c r="H34" s="2">
        <v>302</v>
      </c>
      <c r="I34" s="2">
        <v>120</v>
      </c>
      <c r="J34" s="12"/>
    </row>
    <row r="35" spans="1:10" x14ac:dyDescent="0.25">
      <c r="E35" s="3" t="s">
        <v>7</v>
      </c>
      <c r="F35" s="2">
        <v>65</v>
      </c>
      <c r="G35" s="2">
        <v>404</v>
      </c>
      <c r="H35" s="2">
        <v>315</v>
      </c>
      <c r="I35" s="2">
        <v>133</v>
      </c>
      <c r="J35" s="12"/>
    </row>
    <row r="36" spans="1:10" x14ac:dyDescent="0.25">
      <c r="E36" s="3" t="s">
        <v>2</v>
      </c>
      <c r="F36" s="2">
        <v>44</v>
      </c>
      <c r="G36" s="2">
        <v>251</v>
      </c>
      <c r="H36" s="2">
        <v>200</v>
      </c>
      <c r="I36" s="2">
        <v>66</v>
      </c>
      <c r="J36" s="12"/>
    </row>
    <row r="37" spans="1:10" x14ac:dyDescent="0.25">
      <c r="F37" s="1"/>
    </row>
  </sheetData>
  <sheetProtection algorithmName="SHA-512" hashValue="WylExj5rcEyfrsFiCFNJBTuVHsD1dWTNu76FL3JBVkEGtzw/W02oQegH0EuXyyTlk17UUBwFgGBBZIlVZbsT6A==" saltValue="o/lW6DBr6dhBs6frG32G3Q==" spinCount="100000" sheet="1" objects="1" scenarios="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A4CE-1ABC-48D8-AB58-4E2909565EAD}">
  <dimension ref="A1:I37"/>
  <sheetViews>
    <sheetView tabSelected="1" workbookViewId="0">
      <selection activeCell="A19" sqref="A19:C33"/>
    </sheetView>
  </sheetViews>
  <sheetFormatPr baseColWidth="10" defaultRowHeight="15" x14ac:dyDescent="0.25"/>
  <cols>
    <col min="1" max="1" width="28.5703125" bestFit="1"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9" ht="42" customHeight="1" x14ac:dyDescent="0.3">
      <c r="A1" s="11" t="s">
        <v>63</v>
      </c>
    </row>
    <row r="4" spans="1:9" x14ac:dyDescent="0.25">
      <c r="E4" s="17" t="s">
        <v>46</v>
      </c>
      <c r="F4" s="17" t="s">
        <v>45</v>
      </c>
      <c r="G4" s="19" t="s">
        <v>44</v>
      </c>
      <c r="H4" s="19"/>
      <c r="I4" s="19"/>
    </row>
    <row r="5" spans="1:9" ht="25.5" x14ac:dyDescent="0.25">
      <c r="A5" s="4"/>
      <c r="B5" s="4"/>
      <c r="C5" s="4"/>
      <c r="D5" s="4"/>
      <c r="E5" s="17"/>
      <c r="F5" s="17"/>
      <c r="G5" s="3" t="s">
        <v>43</v>
      </c>
      <c r="H5" s="3" t="s">
        <v>42</v>
      </c>
      <c r="I5" s="3" t="s">
        <v>41</v>
      </c>
    </row>
    <row r="6" spans="1:9" x14ac:dyDescent="0.25">
      <c r="A6" s="4" t="s">
        <v>40</v>
      </c>
      <c r="B6" s="8" t="s">
        <v>66</v>
      </c>
      <c r="C6" s="9">
        <f>VLOOKUP(B6,Deutsch!E6:I36,2)</f>
        <v>34</v>
      </c>
      <c r="D6" s="4"/>
      <c r="E6" s="10"/>
      <c r="F6" s="10"/>
      <c r="G6" s="10"/>
      <c r="H6" s="10"/>
      <c r="I6" s="10"/>
    </row>
    <row r="7" spans="1:9" x14ac:dyDescent="0.25">
      <c r="A7" s="4" t="s">
        <v>39</v>
      </c>
      <c r="B7" s="8">
        <v>1</v>
      </c>
      <c r="C7" s="9">
        <f>VLOOKUP(B6,Deutsch!$E$7:$I$36,3)*B7</f>
        <v>243</v>
      </c>
      <c r="D7" s="4"/>
      <c r="E7" s="3" t="s">
        <v>38</v>
      </c>
      <c r="F7" s="2">
        <v>66</v>
      </c>
      <c r="G7" s="2">
        <v>425</v>
      </c>
      <c r="H7" s="2">
        <v>406</v>
      </c>
      <c r="I7" s="2">
        <v>102</v>
      </c>
    </row>
    <row r="8" spans="1:9" x14ac:dyDescent="0.25">
      <c r="A8" s="4" t="s">
        <v>37</v>
      </c>
      <c r="B8" s="8">
        <v>0</v>
      </c>
      <c r="C8" s="9">
        <f>VLOOKUP(B6,Deutsch!$E$7:$I$36,4)*B8</f>
        <v>0</v>
      </c>
      <c r="D8" s="4"/>
      <c r="E8" s="3" t="s">
        <v>36</v>
      </c>
      <c r="F8" s="2">
        <v>34</v>
      </c>
      <c r="G8" s="2">
        <v>243</v>
      </c>
      <c r="H8" s="2">
        <v>196</v>
      </c>
      <c r="I8" s="2">
        <v>61</v>
      </c>
    </row>
    <row r="9" spans="1:9" x14ac:dyDescent="0.25">
      <c r="A9" s="4" t="s">
        <v>35</v>
      </c>
      <c r="B9" s="8">
        <v>0</v>
      </c>
      <c r="C9" s="9">
        <f>VLOOKUP(B6,Deutsch!$E$7:$I$36,5)*B9</f>
        <v>0</v>
      </c>
      <c r="D9" s="4"/>
      <c r="E9" s="3" t="s">
        <v>34</v>
      </c>
      <c r="F9" s="2">
        <v>82</v>
      </c>
      <c r="G9" s="2">
        <v>330</v>
      </c>
      <c r="H9" s="2">
        <v>294</v>
      </c>
      <c r="I9" s="2">
        <v>135</v>
      </c>
    </row>
    <row r="10" spans="1:9" x14ac:dyDescent="0.25">
      <c r="A10" s="4" t="s">
        <v>33</v>
      </c>
      <c r="B10" s="8">
        <v>27000</v>
      </c>
      <c r="C10" s="4"/>
      <c r="D10" s="4"/>
      <c r="E10" s="3" t="s">
        <v>32</v>
      </c>
      <c r="F10" s="2">
        <v>63</v>
      </c>
      <c r="G10" s="2">
        <v>267</v>
      </c>
      <c r="H10" s="2">
        <v>193</v>
      </c>
      <c r="I10" s="2">
        <v>94</v>
      </c>
    </row>
    <row r="11" spans="1:9" x14ac:dyDescent="0.25">
      <c r="A11" s="4" t="s">
        <v>31</v>
      </c>
      <c r="B11" s="8"/>
      <c r="C11" s="4"/>
      <c r="D11" s="4"/>
      <c r="E11" s="3" t="s">
        <v>30</v>
      </c>
      <c r="F11" s="2">
        <v>56</v>
      </c>
      <c r="G11" s="2">
        <v>219</v>
      </c>
      <c r="H11" s="2">
        <v>198</v>
      </c>
      <c r="I11" s="2">
        <v>73</v>
      </c>
    </row>
    <row r="12" spans="1:9" x14ac:dyDescent="0.25">
      <c r="A12" s="20" t="str">
        <f>IF(B11&gt;=100000,"Das Vermögen übersteigt CHF 100'000. Somit besteht kein Anspruch auf Prämienverbilligung","")</f>
        <v/>
      </c>
      <c r="B12" s="20"/>
      <c r="C12" s="20"/>
      <c r="D12" s="23"/>
      <c r="E12" s="3" t="s">
        <v>29</v>
      </c>
      <c r="F12" s="2">
        <v>72</v>
      </c>
      <c r="G12" s="2">
        <v>378</v>
      </c>
      <c r="H12" s="2">
        <v>316</v>
      </c>
      <c r="I12" s="2">
        <v>161</v>
      </c>
    </row>
    <row r="13" spans="1:9" x14ac:dyDescent="0.25">
      <c r="A13" s="20"/>
      <c r="B13" s="20"/>
      <c r="C13" s="20"/>
      <c r="D13" s="23"/>
      <c r="E13" s="3" t="s">
        <v>28</v>
      </c>
      <c r="F13" s="2">
        <v>63</v>
      </c>
      <c r="G13" s="2">
        <v>234</v>
      </c>
      <c r="H13" s="2">
        <v>203</v>
      </c>
      <c r="I13" s="2">
        <v>57</v>
      </c>
    </row>
    <row r="14" spans="1:9" x14ac:dyDescent="0.25">
      <c r="A14" s="4" t="s">
        <v>27</v>
      </c>
      <c r="B14" s="6">
        <f>B10/C6*100</f>
        <v>79411.76470588235</v>
      </c>
      <c r="C14" s="4"/>
      <c r="D14" s="4"/>
      <c r="E14" s="3" t="s">
        <v>26</v>
      </c>
      <c r="F14" s="2">
        <v>50</v>
      </c>
      <c r="G14" s="2">
        <v>238</v>
      </c>
      <c r="H14" s="2">
        <v>181</v>
      </c>
      <c r="I14" s="2">
        <v>76</v>
      </c>
    </row>
    <row r="15" spans="1:9" x14ac:dyDescent="0.25">
      <c r="A15" s="4" t="s">
        <v>25</v>
      </c>
      <c r="B15" s="6">
        <f>SUM(C7:C9)*12</f>
        <v>2916</v>
      </c>
      <c r="C15" s="4"/>
      <c r="D15" s="4"/>
      <c r="E15" s="3" t="s">
        <v>24</v>
      </c>
      <c r="F15" s="2">
        <v>81</v>
      </c>
      <c r="G15" s="2">
        <v>422</v>
      </c>
      <c r="H15" s="2">
        <v>352</v>
      </c>
      <c r="I15" s="2">
        <v>149</v>
      </c>
    </row>
    <row r="16" spans="1:9" x14ac:dyDescent="0.25">
      <c r="A16" s="7" t="s">
        <v>23</v>
      </c>
      <c r="B16" s="6">
        <f>B14*0.06</f>
        <v>4764.7058823529405</v>
      </c>
      <c r="C16" s="4"/>
      <c r="D16" s="4"/>
      <c r="E16" s="3" t="s">
        <v>22</v>
      </c>
      <c r="F16" s="2">
        <v>90</v>
      </c>
      <c r="G16" s="2">
        <v>325</v>
      </c>
      <c r="H16" s="2">
        <v>373</v>
      </c>
      <c r="I16" s="2">
        <v>112</v>
      </c>
    </row>
    <row r="17" spans="1:9" ht="15.75" thickBot="1" x14ac:dyDescent="0.3">
      <c r="A17" s="4" t="s">
        <v>21</v>
      </c>
      <c r="B17" s="5">
        <f>IF(B11&gt;=100000,0,IF(B15&gt;B14*0.06,B15-B14*0.06,0))</f>
        <v>0</v>
      </c>
      <c r="C17" s="4"/>
      <c r="D17" s="4"/>
      <c r="E17" s="3" t="s">
        <v>20</v>
      </c>
      <c r="F17" s="2">
        <v>57</v>
      </c>
      <c r="G17" s="2">
        <v>359</v>
      </c>
      <c r="H17" s="2">
        <v>309</v>
      </c>
      <c r="I17" s="2">
        <v>93</v>
      </c>
    </row>
    <row r="18" spans="1:9" x14ac:dyDescent="0.25">
      <c r="A18" s="4"/>
      <c r="B18" s="4"/>
      <c r="C18" s="4"/>
      <c r="D18" s="4"/>
      <c r="E18" s="3" t="s">
        <v>19</v>
      </c>
      <c r="F18" s="2">
        <v>44</v>
      </c>
      <c r="G18" s="2">
        <v>198</v>
      </c>
      <c r="H18" s="2">
        <v>213</v>
      </c>
      <c r="I18" s="2">
        <v>54</v>
      </c>
    </row>
    <row r="19" spans="1:9" x14ac:dyDescent="0.25">
      <c r="A19" s="21" t="s">
        <v>18</v>
      </c>
      <c r="B19" s="22"/>
      <c r="C19" s="22"/>
      <c r="D19" s="4"/>
      <c r="E19" s="3" t="s">
        <v>17</v>
      </c>
      <c r="F19" s="2">
        <v>50</v>
      </c>
      <c r="G19" s="2">
        <v>200</v>
      </c>
      <c r="H19" s="2">
        <v>187</v>
      </c>
      <c r="I19" s="2">
        <v>38</v>
      </c>
    </row>
    <row r="20" spans="1:9" x14ac:dyDescent="0.25">
      <c r="A20" s="22"/>
      <c r="B20" s="22"/>
      <c r="C20" s="22"/>
      <c r="D20" s="4"/>
      <c r="E20" s="3" t="s">
        <v>16</v>
      </c>
      <c r="F20" s="2">
        <v>47</v>
      </c>
      <c r="G20" s="2">
        <v>177</v>
      </c>
      <c r="H20" s="2">
        <v>178</v>
      </c>
      <c r="I20" s="2">
        <v>71</v>
      </c>
    </row>
    <row r="21" spans="1:9" x14ac:dyDescent="0.25">
      <c r="A21" s="22"/>
      <c r="B21" s="22"/>
      <c r="C21" s="22"/>
      <c r="D21" s="4"/>
      <c r="E21" s="3" t="s">
        <v>15</v>
      </c>
      <c r="F21" s="2">
        <v>77</v>
      </c>
      <c r="G21" s="2">
        <v>393</v>
      </c>
      <c r="H21" s="2">
        <v>290</v>
      </c>
      <c r="I21" s="2">
        <v>124</v>
      </c>
    </row>
    <row r="22" spans="1:9" x14ac:dyDescent="0.25">
      <c r="A22" s="22"/>
      <c r="B22" s="22"/>
      <c r="C22" s="22"/>
      <c r="D22" s="4"/>
      <c r="E22" s="3" t="s">
        <v>14</v>
      </c>
      <c r="F22" s="2">
        <v>51</v>
      </c>
      <c r="G22" s="2">
        <v>250</v>
      </c>
      <c r="H22" s="2">
        <v>190</v>
      </c>
      <c r="I22" s="2">
        <v>79</v>
      </c>
    </row>
    <row r="23" spans="1:9" x14ac:dyDescent="0.25">
      <c r="A23" s="22"/>
      <c r="B23" s="22"/>
      <c r="C23" s="22"/>
      <c r="D23" s="4"/>
      <c r="E23" s="3" t="s">
        <v>13</v>
      </c>
      <c r="F23" s="2">
        <v>68</v>
      </c>
      <c r="G23" s="2">
        <v>434</v>
      </c>
      <c r="H23" s="2">
        <v>360</v>
      </c>
      <c r="I23" s="2">
        <v>113</v>
      </c>
    </row>
    <row r="24" spans="1:9" x14ac:dyDescent="0.25">
      <c r="A24" s="22"/>
      <c r="B24" s="22"/>
      <c r="C24" s="22"/>
      <c r="D24" s="4"/>
      <c r="E24" s="3" t="s">
        <v>12</v>
      </c>
      <c r="F24" s="2">
        <v>72</v>
      </c>
      <c r="G24" s="2">
        <v>346</v>
      </c>
      <c r="H24" s="2">
        <v>275</v>
      </c>
      <c r="I24" s="2">
        <v>107</v>
      </c>
    </row>
    <row r="25" spans="1:9" x14ac:dyDescent="0.25">
      <c r="A25" s="22"/>
      <c r="B25" s="22"/>
      <c r="C25" s="22"/>
      <c r="D25" s="4"/>
      <c r="E25" s="3" t="s">
        <v>11</v>
      </c>
      <c r="F25" s="2">
        <v>64</v>
      </c>
      <c r="G25" s="2">
        <v>449</v>
      </c>
      <c r="H25" s="2">
        <v>339</v>
      </c>
      <c r="I25" s="2">
        <v>127</v>
      </c>
    </row>
    <row r="26" spans="1:9" x14ac:dyDescent="0.25">
      <c r="A26" s="22"/>
      <c r="B26" s="22"/>
      <c r="C26" s="22"/>
      <c r="D26" s="4"/>
      <c r="E26" s="3" t="s">
        <v>10</v>
      </c>
      <c r="F26" s="2">
        <v>38</v>
      </c>
      <c r="G26" s="2">
        <v>146</v>
      </c>
      <c r="H26" s="2">
        <v>129</v>
      </c>
      <c r="I26" s="2">
        <v>46</v>
      </c>
    </row>
    <row r="27" spans="1:9" x14ac:dyDescent="0.25">
      <c r="A27" s="22"/>
      <c r="B27" s="22"/>
      <c r="C27" s="22"/>
      <c r="D27" s="4"/>
      <c r="E27" s="3" t="s">
        <v>9</v>
      </c>
      <c r="F27" s="2">
        <v>50</v>
      </c>
      <c r="G27" s="2">
        <v>313</v>
      </c>
      <c r="H27" s="2">
        <v>268</v>
      </c>
      <c r="I27" s="2">
        <v>105</v>
      </c>
    </row>
    <row r="28" spans="1:9" x14ac:dyDescent="0.25">
      <c r="A28" s="22"/>
      <c r="B28" s="22"/>
      <c r="C28" s="22"/>
      <c r="D28" s="4"/>
      <c r="E28" s="3" t="s">
        <v>8</v>
      </c>
      <c r="F28" s="2">
        <v>35</v>
      </c>
      <c r="G28" s="2">
        <v>184</v>
      </c>
      <c r="H28" s="2">
        <v>163</v>
      </c>
      <c r="I28" s="2">
        <v>46</v>
      </c>
    </row>
    <row r="29" spans="1:9" x14ac:dyDescent="0.25">
      <c r="A29" s="22"/>
      <c r="B29" s="22"/>
      <c r="C29" s="22"/>
      <c r="D29" s="4"/>
      <c r="E29" s="3" t="s">
        <v>7</v>
      </c>
      <c r="F29" s="2">
        <v>65</v>
      </c>
      <c r="G29" s="2">
        <v>404</v>
      </c>
      <c r="H29" s="2">
        <v>315</v>
      </c>
      <c r="I29" s="2">
        <v>133</v>
      </c>
    </row>
    <row r="30" spans="1:9" x14ac:dyDescent="0.25">
      <c r="A30" s="22"/>
      <c r="B30" s="22"/>
      <c r="C30" s="22"/>
      <c r="D30" s="4"/>
      <c r="E30" s="3" t="s">
        <v>6</v>
      </c>
      <c r="F30" s="2">
        <v>51</v>
      </c>
      <c r="G30" s="2">
        <v>143</v>
      </c>
      <c r="H30" s="2">
        <v>113</v>
      </c>
      <c r="I30" s="2">
        <v>38</v>
      </c>
    </row>
    <row r="31" spans="1:9" x14ac:dyDescent="0.25">
      <c r="A31" s="22"/>
      <c r="B31" s="22"/>
      <c r="C31" s="22"/>
      <c r="D31" s="4"/>
      <c r="E31" s="3" t="s">
        <v>5</v>
      </c>
      <c r="F31" s="2">
        <v>52</v>
      </c>
      <c r="G31" s="2">
        <v>241</v>
      </c>
      <c r="H31" s="2">
        <v>136</v>
      </c>
      <c r="I31" s="2">
        <v>54</v>
      </c>
    </row>
    <row r="32" spans="1:9" x14ac:dyDescent="0.25">
      <c r="A32" s="22"/>
      <c r="B32" s="22"/>
      <c r="C32" s="22"/>
      <c r="D32" s="4"/>
      <c r="E32" s="3" t="s">
        <v>4</v>
      </c>
      <c r="F32" s="2">
        <v>53</v>
      </c>
      <c r="G32" s="2">
        <v>374</v>
      </c>
      <c r="H32" s="2">
        <v>302</v>
      </c>
      <c r="I32" s="2">
        <v>120</v>
      </c>
    </row>
    <row r="33" spans="1:9" ht="25.5" x14ac:dyDescent="0.25">
      <c r="A33" s="22"/>
      <c r="B33" s="22"/>
      <c r="C33" s="22"/>
      <c r="D33" s="4"/>
      <c r="E33" s="3" t="s">
        <v>3</v>
      </c>
      <c r="F33" s="2">
        <v>51</v>
      </c>
      <c r="G33" s="2">
        <v>216</v>
      </c>
      <c r="H33" s="2">
        <v>169</v>
      </c>
      <c r="I33" s="2">
        <v>60</v>
      </c>
    </row>
    <row r="34" spans="1:9" x14ac:dyDescent="0.25">
      <c r="E34" s="3" t="s">
        <v>2</v>
      </c>
      <c r="F34" s="2">
        <v>44</v>
      </c>
      <c r="G34" s="2">
        <v>251</v>
      </c>
      <c r="H34" s="2">
        <v>200</v>
      </c>
      <c r="I34" s="2">
        <v>66</v>
      </c>
    </row>
    <row r="35" spans="1:9" ht="25.5" x14ac:dyDescent="0.25">
      <c r="E35" s="3" t="s">
        <v>1</v>
      </c>
      <c r="F35" s="2">
        <v>74</v>
      </c>
      <c r="G35" s="2">
        <v>377</v>
      </c>
      <c r="H35" s="2">
        <v>310</v>
      </c>
      <c r="I35" s="2">
        <v>110</v>
      </c>
    </row>
    <row r="36" spans="1:9" x14ac:dyDescent="0.25">
      <c r="E36" s="3" t="s">
        <v>0</v>
      </c>
      <c r="F36" s="2">
        <v>52</v>
      </c>
      <c r="G36" s="2">
        <v>209</v>
      </c>
      <c r="H36" s="2">
        <v>187</v>
      </c>
      <c r="I36" s="2">
        <v>52</v>
      </c>
    </row>
    <row r="37" spans="1:9" x14ac:dyDescent="0.25">
      <c r="F37" s="1"/>
    </row>
  </sheetData>
  <sheetProtection algorithmName="SHA-512" hashValue="BbvXq83hxrZP/MQSC09GWNS8b718150vAdvmsyntd+/jmiPixLA0txHUwuOu3mwkHwGQ3bN9vDKJx8wDrP6Mgg==" saltValue="woFnDWd+Ni8ESVF3mkHnlQ==" spinCount="100000" sheet="1" objects="1" scenarios="1"/>
  <mergeCells count="5">
    <mergeCell ref="F4:F5"/>
    <mergeCell ref="E4:E5"/>
    <mergeCell ref="G4:I4"/>
    <mergeCell ref="A19:C33"/>
    <mergeCell ref="A12:D1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Italiano</vt:lpstr>
      <vt:lpstr>Deutsch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Allenberg -  nal</dc:creator>
  <cp:lastModifiedBy>Nick Allenberg -  nal</cp:lastModifiedBy>
  <dcterms:created xsi:type="dcterms:W3CDTF">2024-12-23T10:06:01Z</dcterms:created>
  <dcterms:modified xsi:type="dcterms:W3CDTF">2025-02-04T11:20:42Z</dcterms:modified>
</cp:coreProperties>
</file>